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-15" windowWidth="14625" windowHeight="4155"/>
  </bookViews>
  <sheets>
    <sheet name="Party Table 4" sheetId="1" r:id="rId1"/>
  </sheets>
  <calcPr calcId="125725"/>
</workbook>
</file>

<file path=xl/calcChain.xml><?xml version="1.0" encoding="utf-8"?>
<calcChain xmlns="http://schemas.openxmlformats.org/spreadsheetml/2006/main">
  <c r="I116" i="1"/>
  <c r="H116"/>
  <c r="G116"/>
  <c r="F116"/>
  <c r="E116"/>
  <c r="D115"/>
  <c r="D116" s="1"/>
  <c r="I100"/>
  <c r="H100"/>
  <c r="G100"/>
  <c r="F100"/>
  <c r="E100"/>
  <c r="D99"/>
  <c r="D100" s="1"/>
  <c r="I79"/>
  <c r="H79"/>
  <c r="G79"/>
  <c r="F79"/>
  <c r="E79"/>
  <c r="D78"/>
  <c r="D79" s="1"/>
  <c r="I63"/>
  <c r="H63"/>
  <c r="G63"/>
  <c r="F63"/>
  <c r="E63"/>
  <c r="D62"/>
  <c r="D63" s="1"/>
  <c r="I42"/>
  <c r="H42"/>
  <c r="G42"/>
  <c r="F42"/>
  <c r="E42"/>
  <c r="D41"/>
  <c r="D42" s="1"/>
  <c r="I23"/>
  <c r="H23"/>
  <c r="G23"/>
  <c r="F23"/>
  <c r="E23"/>
  <c r="D22"/>
  <c r="D23" s="1"/>
  <c r="I77"/>
  <c r="H77"/>
  <c r="G77"/>
  <c r="F77"/>
  <c r="E77"/>
  <c r="D76"/>
  <c r="D77" s="1"/>
  <c r="I61"/>
  <c r="H61"/>
  <c r="G61"/>
  <c r="F61"/>
  <c r="E61"/>
  <c r="D60"/>
  <c r="D61" s="1"/>
  <c r="I40"/>
  <c r="H40"/>
  <c r="G40"/>
  <c r="F40"/>
  <c r="E40"/>
  <c r="D39"/>
  <c r="D40" s="1"/>
  <c r="I21"/>
  <c r="H21"/>
  <c r="G21"/>
  <c r="F21"/>
  <c r="E21"/>
  <c r="D20"/>
  <c r="D18"/>
  <c r="D21"/>
  <c r="I114"/>
  <c r="H114"/>
  <c r="G114"/>
  <c r="F114"/>
  <c r="E114"/>
  <c r="D113"/>
  <c r="D114" s="1"/>
  <c r="I98"/>
  <c r="H98"/>
  <c r="G98"/>
  <c r="F98"/>
  <c r="E98"/>
  <c r="D97"/>
  <c r="D98" s="1"/>
  <c r="E59"/>
  <c r="F59"/>
  <c r="G59"/>
  <c r="H59"/>
  <c r="I59"/>
  <c r="D58"/>
  <c r="D59" s="1"/>
  <c r="F75"/>
  <c r="G75"/>
  <c r="H75"/>
  <c r="I75"/>
  <c r="E75"/>
  <c r="D74"/>
  <c r="D75" s="1"/>
  <c r="G112"/>
  <c r="F112"/>
  <c r="E112"/>
  <c r="H112"/>
  <c r="I112"/>
  <c r="D111"/>
  <c r="D112" s="1"/>
  <c r="E96"/>
  <c r="F96"/>
  <c r="G96"/>
  <c r="H96"/>
  <c r="I96"/>
  <c r="D95"/>
  <c r="D96" s="1"/>
  <c r="E38"/>
  <c r="F38"/>
  <c r="G38"/>
  <c r="H38"/>
  <c r="I38"/>
  <c r="D37"/>
  <c r="D38" s="1"/>
  <c r="E19"/>
  <c r="F19"/>
  <c r="G19"/>
  <c r="H19"/>
  <c r="I19"/>
  <c r="J18"/>
  <c r="D19"/>
  <c r="J72"/>
  <c r="D72" s="1"/>
  <c r="D73" s="1"/>
  <c r="J56"/>
  <c r="F109"/>
  <c r="F110" s="1"/>
  <c r="G109"/>
  <c r="F93"/>
  <c r="F94" s="1"/>
  <c r="G93"/>
  <c r="E93"/>
  <c r="E67"/>
  <c r="F67"/>
  <c r="G67"/>
  <c r="H67"/>
  <c r="I67"/>
  <c r="E69"/>
  <c r="F69"/>
  <c r="G69"/>
  <c r="H69"/>
  <c r="I69"/>
  <c r="E71"/>
  <c r="F71"/>
  <c r="G71"/>
  <c r="H71"/>
  <c r="I71"/>
  <c r="E73"/>
  <c r="F73"/>
  <c r="G73"/>
  <c r="H73"/>
  <c r="I73"/>
  <c r="J70"/>
  <c r="D70" s="1"/>
  <c r="D71" s="1"/>
  <c r="J68"/>
  <c r="D68"/>
  <c r="D69" s="1"/>
  <c r="J66"/>
  <c r="D66" s="1"/>
  <c r="D67" s="1"/>
  <c r="E57"/>
  <c r="F57"/>
  <c r="G57"/>
  <c r="H57"/>
  <c r="I57"/>
  <c r="E55"/>
  <c r="F55"/>
  <c r="G55"/>
  <c r="H55"/>
  <c r="I55"/>
  <c r="E53"/>
  <c r="F53"/>
  <c r="G53"/>
  <c r="H53"/>
  <c r="I53"/>
  <c r="E51"/>
  <c r="F51"/>
  <c r="G51"/>
  <c r="H51"/>
  <c r="I51"/>
  <c r="D56"/>
  <c r="D57" s="1"/>
  <c r="J54"/>
  <c r="D54" s="1"/>
  <c r="D55" s="1"/>
  <c r="J52"/>
  <c r="D52" s="1"/>
  <c r="D53" s="1"/>
  <c r="J50"/>
  <c r="D50"/>
  <c r="D51" s="1"/>
  <c r="E36"/>
  <c r="F36"/>
  <c r="G36"/>
  <c r="H36"/>
  <c r="I36"/>
  <c r="E34"/>
  <c r="F34"/>
  <c r="G34"/>
  <c r="H34"/>
  <c r="I34"/>
  <c r="E32"/>
  <c r="F32"/>
  <c r="G32"/>
  <c r="H32"/>
  <c r="I32"/>
  <c r="E30"/>
  <c r="F30"/>
  <c r="G30"/>
  <c r="H30"/>
  <c r="I30"/>
  <c r="D35"/>
  <c r="D36"/>
  <c r="J33"/>
  <c r="D33"/>
  <c r="D34" s="1"/>
  <c r="J31"/>
  <c r="D31" s="1"/>
  <c r="D32" s="1"/>
  <c r="J29"/>
  <c r="D29" s="1"/>
  <c r="D30" s="1"/>
  <c r="E15"/>
  <c r="F15"/>
  <c r="G15"/>
  <c r="H15"/>
  <c r="I15"/>
  <c r="E16"/>
  <c r="E17" s="1"/>
  <c r="F16"/>
  <c r="F17" s="1"/>
  <c r="G16"/>
  <c r="G17" s="1"/>
  <c r="H16"/>
  <c r="H17" s="1"/>
  <c r="I16"/>
  <c r="I17" s="1"/>
  <c r="J16"/>
  <c r="D16" s="1"/>
  <c r="D17" s="1"/>
  <c r="J14"/>
  <c r="D14" s="1"/>
  <c r="D15" s="1"/>
  <c r="E13"/>
  <c r="F13"/>
  <c r="G13"/>
  <c r="H13"/>
  <c r="I13"/>
  <c r="J12"/>
  <c r="D12" s="1"/>
  <c r="D13" s="1"/>
  <c r="E11"/>
  <c r="F11"/>
  <c r="G11"/>
  <c r="H11"/>
  <c r="I11"/>
  <c r="J10"/>
  <c r="D10" s="1"/>
  <c r="D11" s="1"/>
  <c r="F88"/>
  <c r="G88"/>
  <c r="F90"/>
  <c r="G90"/>
  <c r="F92"/>
  <c r="G92"/>
  <c r="G94"/>
  <c r="F104"/>
  <c r="G104"/>
  <c r="F106"/>
  <c r="G106"/>
  <c r="F108"/>
  <c r="G108"/>
  <c r="G110"/>
  <c r="E109"/>
  <c r="E110" s="1"/>
  <c r="H109"/>
  <c r="H110" s="1"/>
  <c r="I109"/>
  <c r="I110" s="1"/>
  <c r="E108"/>
  <c r="H108"/>
  <c r="I108"/>
  <c r="J107"/>
  <c r="D107" s="1"/>
  <c r="D108" s="1"/>
  <c r="E106"/>
  <c r="H106"/>
  <c r="I106"/>
  <c r="J105"/>
  <c r="D105" s="1"/>
  <c r="D106" s="1"/>
  <c r="E104"/>
  <c r="H104"/>
  <c r="I104"/>
  <c r="J103"/>
  <c r="D103" s="1"/>
  <c r="D104" s="1"/>
  <c r="E94"/>
  <c r="H93"/>
  <c r="H94" s="1"/>
  <c r="I93"/>
  <c r="I94" s="1"/>
  <c r="E92"/>
  <c r="H92"/>
  <c r="I92"/>
  <c r="J91"/>
  <c r="D91" s="1"/>
  <c r="D92" s="1"/>
  <c r="E90"/>
  <c r="H90"/>
  <c r="I90"/>
  <c r="J89"/>
  <c r="D89" s="1"/>
  <c r="D90" s="1"/>
  <c r="E88"/>
  <c r="H88"/>
  <c r="I88"/>
  <c r="J87"/>
  <c r="D87" s="1"/>
  <c r="D88" s="1"/>
  <c r="J109"/>
  <c r="D109" s="1"/>
  <c r="D110" s="1"/>
  <c r="J93" l="1"/>
  <c r="D93" s="1"/>
  <c r="D94" s="1"/>
</calcChain>
</file>

<file path=xl/sharedStrings.xml><?xml version="1.0" encoding="utf-8"?>
<sst xmlns="http://schemas.openxmlformats.org/spreadsheetml/2006/main" count="84" uniqueCount="21">
  <si>
    <t>Total</t>
  </si>
  <si>
    <t>$1,001-$5,000</t>
  </si>
  <si>
    <t>$5,001-$10,000</t>
  </si>
  <si>
    <t>$10,001-$20,000</t>
  </si>
  <si>
    <t>Itemized</t>
  </si>
  <si>
    <t>DNC</t>
  </si>
  <si>
    <t>RNC</t>
  </si>
  <si>
    <t>DCCC</t>
  </si>
  <si>
    <t>NRCC</t>
  </si>
  <si>
    <t>Greater Than</t>
  </si>
  <si>
    <t>Unitemized</t>
  </si>
  <si>
    <t>Total from</t>
  </si>
  <si>
    <t>Individuals</t>
  </si>
  <si>
    <t>$200-$1,000</t>
  </si>
  <si>
    <t>% of all Individuals</t>
  </si>
  <si>
    <t>NRSC</t>
  </si>
  <si>
    <t>DSCC</t>
  </si>
  <si>
    <t>Through December 31 of the Off-Election Year</t>
  </si>
  <si>
    <t>less than $200</t>
  </si>
  <si>
    <t>Party Table 4</t>
  </si>
  <si>
    <t xml:space="preserve"> Hard Money Contributions from Individuals by Size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</si>
</sst>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5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/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164" fontId="2" fillId="0" borderId="0" xfId="0" applyNumberFormat="1" applyFont="1"/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10" fontId="2" fillId="0" borderId="5" xfId="0" applyNumberFormat="1" applyFont="1" applyBorder="1" applyAlignment="1">
      <alignment horizontal="center"/>
    </xf>
    <xf numFmtId="0" fontId="1" fillId="0" borderId="3" xfId="0" applyFont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8"/>
  <sheetViews>
    <sheetView tabSelected="1" topLeftCell="B1" workbookViewId="0">
      <selection activeCell="I23" sqref="I23"/>
    </sheetView>
  </sheetViews>
  <sheetFormatPr defaultRowHeight="12.75"/>
  <cols>
    <col min="2" max="2" width="3.7109375" style="5" customWidth="1"/>
    <col min="3" max="3" width="18.140625" style="5" customWidth="1"/>
    <col min="4" max="4" width="13.42578125" style="5" customWidth="1"/>
    <col min="5" max="5" width="12.85546875" customWidth="1"/>
    <col min="6" max="6" width="14.42578125" customWidth="1"/>
    <col min="7" max="7" width="16.140625" customWidth="1"/>
    <col min="8" max="8" width="17.28515625" customWidth="1"/>
    <col min="9" max="9" width="17" customWidth="1"/>
    <col min="10" max="10" width="0.140625" customWidth="1"/>
    <col min="11" max="11" width="13.85546875" bestFit="1" customWidth="1"/>
  </cols>
  <sheetData>
    <row r="1" spans="2:11">
      <c r="C1" s="7"/>
      <c r="D1" s="16"/>
      <c r="E1" s="5"/>
      <c r="F1" s="5"/>
      <c r="G1" s="33" t="s">
        <v>19</v>
      </c>
      <c r="H1" s="5"/>
      <c r="I1" s="5"/>
      <c r="J1" s="5"/>
    </row>
    <row r="2" spans="2:11">
      <c r="C2" s="7"/>
      <c r="D2" s="16"/>
      <c r="E2" s="5"/>
      <c r="F2" s="5"/>
      <c r="G2" s="7" t="s">
        <v>20</v>
      </c>
      <c r="H2" s="5"/>
      <c r="I2" s="5"/>
      <c r="J2" s="5"/>
    </row>
    <row r="3" spans="2:11">
      <c r="C3" s="7"/>
      <c r="D3" s="16"/>
      <c r="E3" s="5"/>
      <c r="F3" s="5"/>
      <c r="G3" s="7" t="s">
        <v>17</v>
      </c>
      <c r="H3" s="5"/>
      <c r="I3" s="5"/>
      <c r="J3" s="5"/>
    </row>
    <row r="4" spans="2:11">
      <c r="C4" s="7"/>
      <c r="D4" s="16"/>
      <c r="E4" s="5"/>
      <c r="F4" s="5"/>
      <c r="G4" s="7"/>
      <c r="H4" s="5"/>
      <c r="I4" s="5"/>
      <c r="J4" s="5"/>
    </row>
    <row r="5" spans="2:11">
      <c r="C5" s="7"/>
      <c r="D5" s="16"/>
      <c r="E5" s="5"/>
      <c r="F5" s="5"/>
      <c r="G5" s="7"/>
      <c r="H5" s="5"/>
      <c r="I5" s="5"/>
      <c r="J5" s="5"/>
    </row>
    <row r="6" spans="2:11">
      <c r="C6" s="7"/>
      <c r="D6" s="16"/>
      <c r="E6" s="5"/>
      <c r="F6" s="5"/>
      <c r="G6" s="7"/>
      <c r="H6" s="5"/>
      <c r="I6" s="5"/>
      <c r="J6" s="5"/>
    </row>
    <row r="7" spans="2:11">
      <c r="C7" s="7"/>
      <c r="D7" s="9" t="s">
        <v>10</v>
      </c>
      <c r="E7" s="7"/>
      <c r="F7" s="7"/>
      <c r="G7" s="7"/>
      <c r="H7" s="7"/>
      <c r="I7" s="9" t="s">
        <v>9</v>
      </c>
      <c r="J7" s="7" t="s">
        <v>0</v>
      </c>
      <c r="K7" s="24" t="s">
        <v>11</v>
      </c>
    </row>
    <row r="8" spans="2:11">
      <c r="C8" s="7"/>
      <c r="D8" s="30" t="s">
        <v>18</v>
      </c>
      <c r="E8" s="8" t="s">
        <v>13</v>
      </c>
      <c r="F8" s="8" t="s">
        <v>1</v>
      </c>
      <c r="G8" s="8" t="s">
        <v>2</v>
      </c>
      <c r="H8" s="8" t="s">
        <v>3</v>
      </c>
      <c r="I8" s="14">
        <v>20000</v>
      </c>
      <c r="J8" s="8" t="s">
        <v>4</v>
      </c>
      <c r="K8" s="25" t="s">
        <v>12</v>
      </c>
    </row>
    <row r="9" spans="2:11">
      <c r="B9" s="5" t="s">
        <v>5</v>
      </c>
      <c r="C9" s="7"/>
      <c r="D9" s="9"/>
      <c r="I9" s="10"/>
    </row>
    <row r="10" spans="2:11">
      <c r="C10" s="7">
        <v>1999</v>
      </c>
      <c r="D10" s="34">
        <f>K10-J10</f>
        <v>15306185</v>
      </c>
      <c r="E10" s="35">
        <v>2464597</v>
      </c>
      <c r="F10" s="35">
        <v>1926330</v>
      </c>
      <c r="G10" s="35">
        <v>2120105</v>
      </c>
      <c r="H10" s="35">
        <v>2517100</v>
      </c>
      <c r="I10" s="34">
        <v>0</v>
      </c>
      <c r="J10" s="1">
        <f>SUM(E10:I10)</f>
        <v>9028132</v>
      </c>
      <c r="K10" s="39">
        <v>24334317</v>
      </c>
    </row>
    <row r="11" spans="2:11">
      <c r="C11" s="7" t="s">
        <v>14</v>
      </c>
      <c r="D11" s="26">
        <f t="shared" ref="D11:I11" si="0">D10/$K$10</f>
        <v>0.62899587442704885</v>
      </c>
      <c r="E11" s="27">
        <f t="shared" si="0"/>
        <v>0.10128071398100058</v>
      </c>
      <c r="F11" s="27">
        <f t="shared" si="0"/>
        <v>7.9161046517146963E-2</v>
      </c>
      <c r="G11" s="27">
        <f t="shared" si="0"/>
        <v>8.7124080778597568E-2</v>
      </c>
      <c r="H11" s="27">
        <f t="shared" si="0"/>
        <v>0.10343828429620605</v>
      </c>
      <c r="I11" s="26">
        <f t="shared" si="0"/>
        <v>0</v>
      </c>
      <c r="K11" s="40"/>
    </row>
    <row r="12" spans="2:11">
      <c r="C12" s="7">
        <v>2001</v>
      </c>
      <c r="D12" s="34">
        <f>K12-J12</f>
        <v>17986923</v>
      </c>
      <c r="E12" s="36">
        <v>2782126</v>
      </c>
      <c r="F12" s="36">
        <v>1338087</v>
      </c>
      <c r="G12" s="36">
        <v>1159647</v>
      </c>
      <c r="H12" s="36">
        <v>661764</v>
      </c>
      <c r="I12" s="34">
        <v>0</v>
      </c>
      <c r="J12" s="1">
        <f>SUM(E12:I12)</f>
        <v>5941624</v>
      </c>
      <c r="K12" s="39">
        <v>23928547</v>
      </c>
    </row>
    <row r="13" spans="2:11">
      <c r="C13" s="7" t="s">
        <v>14</v>
      </c>
      <c r="D13" s="26">
        <f t="shared" ref="D13:I13" si="1">D12/$K$12</f>
        <v>0.75169307187770318</v>
      </c>
      <c r="E13" s="27">
        <f t="shared" si="1"/>
        <v>0.11626807093635899</v>
      </c>
      <c r="F13" s="27">
        <f t="shared" si="1"/>
        <v>5.5920110819934032E-2</v>
      </c>
      <c r="G13" s="27">
        <f t="shared" si="1"/>
        <v>4.8462909177059518E-2</v>
      </c>
      <c r="H13" s="27">
        <f t="shared" si="1"/>
        <v>2.7655837188944234E-2</v>
      </c>
      <c r="I13" s="26">
        <f t="shared" si="1"/>
        <v>0</v>
      </c>
      <c r="J13" s="1"/>
      <c r="K13" s="40"/>
    </row>
    <row r="14" spans="2:11">
      <c r="C14" s="7">
        <v>2003</v>
      </c>
      <c r="D14" s="34">
        <f>K14-J14</f>
        <v>26929754</v>
      </c>
      <c r="E14" s="36">
        <v>4791628</v>
      </c>
      <c r="F14" s="36">
        <v>2487901</v>
      </c>
      <c r="G14" s="36">
        <v>1734757</v>
      </c>
      <c r="H14" s="36">
        <v>1269166</v>
      </c>
      <c r="I14" s="34">
        <v>4391000</v>
      </c>
      <c r="J14" s="1">
        <f>SUM(E14:I14)</f>
        <v>14674452</v>
      </c>
      <c r="K14" s="39">
        <v>41604206</v>
      </c>
    </row>
    <row r="15" spans="2:11">
      <c r="C15" s="7" t="s">
        <v>14</v>
      </c>
      <c r="D15" s="26">
        <f t="shared" ref="D15:I15" si="2">D14/$K$14</f>
        <v>0.64728441158088679</v>
      </c>
      <c r="E15" s="27">
        <f t="shared" si="2"/>
        <v>0.11517172085918428</v>
      </c>
      <c r="F15" s="27">
        <f t="shared" si="2"/>
        <v>5.9799266449166222E-2</v>
      </c>
      <c r="G15" s="27">
        <f t="shared" si="2"/>
        <v>4.1696673648813298E-2</v>
      </c>
      <c r="H15" s="27">
        <f t="shared" si="2"/>
        <v>3.0505713773266097E-2</v>
      </c>
      <c r="I15" s="26">
        <f t="shared" si="2"/>
        <v>0.1055422136886833</v>
      </c>
      <c r="J15" s="1"/>
      <c r="K15" s="40"/>
    </row>
    <row r="16" spans="2:11">
      <c r="C16" s="7">
        <v>2005</v>
      </c>
      <c r="D16" s="34">
        <f>K16-J16</f>
        <v>35087318</v>
      </c>
      <c r="E16" s="36">
        <f>5933494+312480</f>
        <v>6245974</v>
      </c>
      <c r="F16" s="36">
        <f>2904758+210608</f>
        <v>3115366</v>
      </c>
      <c r="G16" s="36">
        <f>929682+136700</f>
        <v>1066382</v>
      </c>
      <c r="H16" s="36">
        <f>670922+167450</f>
        <v>838372</v>
      </c>
      <c r="I16" s="34">
        <f>2609000+669300</f>
        <v>3278300</v>
      </c>
      <c r="J16" s="1">
        <f>SUM(E16:I16)</f>
        <v>14544394</v>
      </c>
      <c r="K16" s="37">
        <v>49631712</v>
      </c>
    </row>
    <row r="17" spans="2:11">
      <c r="C17" s="7" t="s">
        <v>14</v>
      </c>
      <c r="D17" s="26">
        <f t="shared" ref="D17:I17" si="3">D16/$K$16</f>
        <v>0.70695361062701201</v>
      </c>
      <c r="E17" s="27">
        <f t="shared" si="3"/>
        <v>0.12584643463437248</v>
      </c>
      <c r="F17" s="27">
        <f t="shared" si="3"/>
        <v>6.2769666297225454E-2</v>
      </c>
      <c r="G17" s="27">
        <f t="shared" si="3"/>
        <v>2.1485899982656251E-2</v>
      </c>
      <c r="H17" s="27">
        <f t="shared" si="3"/>
        <v>1.6891861397003594E-2</v>
      </c>
      <c r="I17" s="26">
        <f t="shared" si="3"/>
        <v>6.6052527061730204E-2</v>
      </c>
      <c r="J17" s="1"/>
      <c r="K17" s="40"/>
    </row>
    <row r="18" spans="2:11">
      <c r="C18" s="7">
        <v>2007</v>
      </c>
      <c r="D18" s="34">
        <f>K18-(E18+F18+G18+H18+I18)</f>
        <v>28511606</v>
      </c>
      <c r="E18" s="36">
        <v>4890138</v>
      </c>
      <c r="F18" s="36">
        <v>3884833</v>
      </c>
      <c r="G18" s="36">
        <v>2385000</v>
      </c>
      <c r="H18" s="36">
        <v>1728250</v>
      </c>
      <c r="I18" s="34">
        <v>7158483</v>
      </c>
      <c r="J18" s="1">
        <f>(E18+F18+G18+H18+I18)</f>
        <v>20046704</v>
      </c>
      <c r="K18" s="37">
        <v>48558310</v>
      </c>
    </row>
    <row r="19" spans="2:11">
      <c r="C19" s="7" t="s">
        <v>14</v>
      </c>
      <c r="D19" s="26">
        <f t="shared" ref="D19:I19" si="4">D18/$K$18</f>
        <v>0.58716223855401883</v>
      </c>
      <c r="E19" s="29">
        <f t="shared" si="4"/>
        <v>0.10070651140865487</v>
      </c>
      <c r="F19" s="27">
        <f t="shared" si="4"/>
        <v>8.0003463876728825E-2</v>
      </c>
      <c r="G19" s="27">
        <f t="shared" si="4"/>
        <v>4.9116206886112797E-2</v>
      </c>
      <c r="H19" s="27">
        <f t="shared" si="4"/>
        <v>3.5591230419674817E-2</v>
      </c>
      <c r="I19" s="26">
        <f t="shared" si="4"/>
        <v>0.14742034885480981</v>
      </c>
      <c r="J19" s="1"/>
      <c r="K19" s="40"/>
    </row>
    <row r="20" spans="2:11">
      <c r="C20" s="7">
        <v>2009</v>
      </c>
      <c r="D20" s="34">
        <f>K20-(E20+F20+G20+H20+I20)</f>
        <v>45627547</v>
      </c>
      <c r="E20" s="36">
        <v>8554570</v>
      </c>
      <c r="F20" s="36">
        <v>3782879</v>
      </c>
      <c r="G20" s="36">
        <v>2219259</v>
      </c>
      <c r="H20" s="36">
        <v>4453080</v>
      </c>
      <c r="I20" s="34">
        <v>11656640</v>
      </c>
      <c r="J20" s="31"/>
      <c r="K20" s="37">
        <v>76293975</v>
      </c>
    </row>
    <row r="21" spans="2:11">
      <c r="C21" s="7" t="s">
        <v>14</v>
      </c>
      <c r="D21" s="26">
        <f t="shared" ref="D21:I21" si="5">D20/$K$20</f>
        <v>0.59804915132551428</v>
      </c>
      <c r="E21" s="27">
        <f t="shared" si="5"/>
        <v>0.1121264162733689</v>
      </c>
      <c r="F21" s="27">
        <f t="shared" si="5"/>
        <v>4.9582932335089369E-2</v>
      </c>
      <c r="G21" s="27">
        <f t="shared" si="5"/>
        <v>2.9088260245976175E-2</v>
      </c>
      <c r="H21" s="27">
        <f t="shared" si="5"/>
        <v>5.8367387464082189E-2</v>
      </c>
      <c r="I21" s="26">
        <f t="shared" si="5"/>
        <v>0.15278585235596914</v>
      </c>
      <c r="J21" s="1"/>
      <c r="K21" s="40"/>
    </row>
    <row r="22" spans="2:11">
      <c r="C22" s="7">
        <v>2011</v>
      </c>
      <c r="D22" s="34">
        <f>K22-(E22+F22+G22+H22+I22)</f>
        <v>41823627.780000001</v>
      </c>
      <c r="E22" s="36">
        <v>7894412.5700000003</v>
      </c>
      <c r="F22" s="36">
        <v>2389202.7000000002</v>
      </c>
      <c r="G22" s="36">
        <v>874692</v>
      </c>
      <c r="H22" s="36">
        <v>929855.93</v>
      </c>
      <c r="I22" s="34">
        <v>4783663.25</v>
      </c>
      <c r="J22" s="31"/>
      <c r="K22" s="37">
        <v>58695454.229999997</v>
      </c>
    </row>
    <row r="23" spans="2:11">
      <c r="C23" s="7" t="s">
        <v>14</v>
      </c>
      <c r="D23" s="26">
        <f>SUM(D22/$K22)</f>
        <v>0.71255309850934612</v>
      </c>
      <c r="E23" s="27">
        <f t="shared" ref="E23:I23" si="6">SUM(E22/$K22)</f>
        <v>0.13449785291831109</v>
      </c>
      <c r="F23" s="27">
        <f t="shared" si="6"/>
        <v>4.0705072161769697E-2</v>
      </c>
      <c r="G23" s="27">
        <f t="shared" si="6"/>
        <v>1.4902210255882708E-2</v>
      </c>
      <c r="H23" s="27">
        <f t="shared" si="6"/>
        <v>1.5842043343873447E-2</v>
      </c>
      <c r="I23" s="26">
        <f t="shared" si="6"/>
        <v>8.1499722810817063E-2</v>
      </c>
      <c r="J23" s="1"/>
    </row>
    <row r="24" spans="2:11">
      <c r="C24" s="7"/>
      <c r="D24" s="26"/>
      <c r="E24" s="27"/>
      <c r="F24" s="27"/>
      <c r="G24" s="27"/>
      <c r="H24" s="27"/>
      <c r="I24" s="26"/>
      <c r="J24" s="1"/>
    </row>
    <row r="25" spans="2:11">
      <c r="C25" s="7"/>
      <c r="D25" s="26"/>
      <c r="E25" s="27"/>
      <c r="F25" s="27"/>
      <c r="G25" s="27"/>
      <c r="H25" s="27"/>
      <c r="I25" s="26"/>
      <c r="J25" s="1"/>
    </row>
    <row r="26" spans="2:11">
      <c r="C26" s="7"/>
      <c r="D26" s="22"/>
      <c r="E26" s="20"/>
      <c r="F26" s="20"/>
      <c r="G26" s="20"/>
      <c r="H26" s="20"/>
      <c r="I26" s="21"/>
      <c r="J26" s="1"/>
    </row>
    <row r="27" spans="2:11">
      <c r="C27" s="7"/>
      <c r="D27" s="22"/>
      <c r="E27" s="20"/>
      <c r="F27" s="20"/>
      <c r="G27" s="20"/>
      <c r="H27" s="20"/>
      <c r="I27" s="21"/>
      <c r="J27" s="1"/>
    </row>
    <row r="28" spans="2:11">
      <c r="B28" s="5" t="s">
        <v>6</v>
      </c>
      <c r="C28" s="7"/>
      <c r="D28" s="22"/>
      <c r="E28" s="20"/>
      <c r="F28" s="20"/>
      <c r="G28" s="20"/>
      <c r="H28" s="20"/>
      <c r="I28" s="21"/>
      <c r="J28" s="1"/>
    </row>
    <row r="29" spans="2:11">
      <c r="C29" s="7">
        <v>1999</v>
      </c>
      <c r="D29" s="34">
        <f>K29-J29</f>
        <v>32473800</v>
      </c>
      <c r="E29" s="35">
        <v>5769975</v>
      </c>
      <c r="F29" s="35">
        <v>1004086</v>
      </c>
      <c r="G29" s="35">
        <v>470750</v>
      </c>
      <c r="H29" s="35">
        <v>2170062</v>
      </c>
      <c r="I29" s="34">
        <v>0</v>
      </c>
      <c r="J29" s="1">
        <f>SUM(E29:I29)</f>
        <v>9414873</v>
      </c>
      <c r="K29" s="39">
        <v>41888673</v>
      </c>
    </row>
    <row r="30" spans="2:11">
      <c r="C30" s="7" t="s">
        <v>14</v>
      </c>
      <c r="D30" s="26">
        <f t="shared" ref="D30:I30" si="7">D29/$K$29</f>
        <v>0.77524060024532171</v>
      </c>
      <c r="E30" s="27">
        <f t="shared" si="7"/>
        <v>0.13774547119217645</v>
      </c>
      <c r="F30" s="27">
        <f t="shared" si="7"/>
        <v>2.3970346351148437E-2</v>
      </c>
      <c r="G30" s="27">
        <f t="shared" si="7"/>
        <v>1.1238121580027136E-2</v>
      </c>
      <c r="H30" s="27">
        <f t="shared" si="7"/>
        <v>5.1805460631326281E-2</v>
      </c>
      <c r="I30" s="26">
        <f t="shared" si="7"/>
        <v>0</v>
      </c>
      <c r="K30" s="40"/>
    </row>
    <row r="31" spans="2:11">
      <c r="C31" s="7">
        <v>2001</v>
      </c>
      <c r="D31" s="34">
        <f>K31-J31</f>
        <v>45076123</v>
      </c>
      <c r="E31" s="35">
        <v>11150270</v>
      </c>
      <c r="F31" s="35">
        <v>1991956</v>
      </c>
      <c r="G31" s="35">
        <v>1049572</v>
      </c>
      <c r="H31" s="35">
        <v>4626702</v>
      </c>
      <c r="I31" s="34">
        <v>0</v>
      </c>
      <c r="J31" s="1">
        <f>SUM(E31:I31)</f>
        <v>18818500</v>
      </c>
      <c r="K31" s="39">
        <v>63894623</v>
      </c>
    </row>
    <row r="32" spans="2:11">
      <c r="C32" s="7" t="s">
        <v>14</v>
      </c>
      <c r="D32" s="26">
        <f t="shared" ref="D32:I32" si="8">D31/$K$31</f>
        <v>0.70547599913063108</v>
      </c>
      <c r="E32" s="27">
        <f t="shared" si="8"/>
        <v>0.17451030269010273</v>
      </c>
      <c r="F32" s="27">
        <f t="shared" si="8"/>
        <v>3.1175643684445874E-2</v>
      </c>
      <c r="G32" s="27">
        <f t="shared" si="8"/>
        <v>1.6426609168661972E-2</v>
      </c>
      <c r="H32" s="27">
        <f t="shared" si="8"/>
        <v>7.2411445326158355E-2</v>
      </c>
      <c r="I32" s="26">
        <f t="shared" si="8"/>
        <v>0</v>
      </c>
      <c r="J32" s="1"/>
      <c r="K32" s="40"/>
    </row>
    <row r="33" spans="2:11">
      <c r="C33" s="7">
        <v>2003</v>
      </c>
      <c r="D33" s="34">
        <f>K33-J33</f>
        <v>65623409</v>
      </c>
      <c r="E33" s="35">
        <v>15804281</v>
      </c>
      <c r="F33" s="35">
        <v>2770782</v>
      </c>
      <c r="G33" s="35">
        <v>1377000</v>
      </c>
      <c r="H33" s="35">
        <v>3817667</v>
      </c>
      <c r="I33" s="34">
        <v>15766547</v>
      </c>
      <c r="J33" s="1">
        <f>SUM(E33:I33)</f>
        <v>39536277</v>
      </c>
      <c r="K33" s="39">
        <v>105159686</v>
      </c>
    </row>
    <row r="34" spans="2:11">
      <c r="C34" s="7" t="s">
        <v>14</v>
      </c>
      <c r="D34" s="26">
        <f t="shared" ref="D34:I34" si="9">D33/$K$33</f>
        <v>0.62403580208484077</v>
      </c>
      <c r="E34" s="27">
        <f t="shared" si="9"/>
        <v>0.15028840044273239</v>
      </c>
      <c r="F34" s="27">
        <f t="shared" si="9"/>
        <v>2.6348328959445541E-2</v>
      </c>
      <c r="G34" s="27">
        <f t="shared" si="9"/>
        <v>1.3094371544624049E-2</v>
      </c>
      <c r="H34" s="27">
        <f t="shared" si="9"/>
        <v>3.6303522245207158E-2</v>
      </c>
      <c r="I34" s="26">
        <f t="shared" si="9"/>
        <v>0.14992957472315008</v>
      </c>
      <c r="J34" s="1"/>
      <c r="K34" s="40"/>
    </row>
    <row r="35" spans="2:11">
      <c r="B35" s="15"/>
      <c r="C35" s="7">
        <v>2005</v>
      </c>
      <c r="D35" s="34">
        <f>K35-J35</f>
        <v>61569363</v>
      </c>
      <c r="E35" s="36">
        <v>14406661</v>
      </c>
      <c r="F35" s="36">
        <v>3005210</v>
      </c>
      <c r="G35" s="36">
        <v>1083225</v>
      </c>
      <c r="H35" s="36">
        <v>3168900</v>
      </c>
      <c r="I35" s="34">
        <v>17436413</v>
      </c>
      <c r="J35" s="18">
        <v>39100409</v>
      </c>
      <c r="K35" s="37">
        <v>100669772</v>
      </c>
    </row>
    <row r="36" spans="2:11">
      <c r="B36" s="15"/>
      <c r="C36" s="7" t="s">
        <v>14</v>
      </c>
      <c r="D36" s="26">
        <f t="shared" ref="D36:I36" si="10">D35/$K$35</f>
        <v>0.61159732238193609</v>
      </c>
      <c r="E36" s="27">
        <f t="shared" si="10"/>
        <v>0.14310811193652054</v>
      </c>
      <c r="F36" s="27">
        <f t="shared" si="10"/>
        <v>2.9852158600299602E-2</v>
      </c>
      <c r="G36" s="27">
        <f t="shared" si="10"/>
        <v>1.0760181318380259E-2</v>
      </c>
      <c r="H36" s="27">
        <f t="shared" si="10"/>
        <v>3.1478168044326155E-2</v>
      </c>
      <c r="I36" s="26">
        <f t="shared" si="10"/>
        <v>0.17320405771853739</v>
      </c>
      <c r="J36" s="18"/>
      <c r="K36" s="40"/>
    </row>
    <row r="37" spans="2:11">
      <c r="B37" s="15"/>
      <c r="C37" s="7">
        <v>2007</v>
      </c>
      <c r="D37" s="34">
        <f>K37-(E37+F37+G37+H37+I37)</f>
        <v>51296429</v>
      </c>
      <c r="E37" s="36">
        <v>10521656</v>
      </c>
      <c r="F37" s="36">
        <v>2290082</v>
      </c>
      <c r="G37" s="36">
        <v>817430</v>
      </c>
      <c r="H37" s="36">
        <v>2588754</v>
      </c>
      <c r="I37" s="34">
        <v>14495636</v>
      </c>
      <c r="J37" s="18"/>
      <c r="K37" s="37">
        <v>82009987</v>
      </c>
    </row>
    <row r="38" spans="2:11">
      <c r="B38" s="15"/>
      <c r="C38" s="7" t="s">
        <v>14</v>
      </c>
      <c r="D38" s="26">
        <f t="shared" ref="D38:I38" si="11">D37/$K$37</f>
        <v>0.62549002720851543</v>
      </c>
      <c r="E38" s="29">
        <f t="shared" si="11"/>
        <v>0.12829725238220072</v>
      </c>
      <c r="F38" s="27">
        <f t="shared" si="11"/>
        <v>2.79244282772536E-2</v>
      </c>
      <c r="G38" s="27">
        <f t="shared" si="11"/>
        <v>9.9674445747686795E-3</v>
      </c>
      <c r="H38" s="27">
        <f t="shared" si="11"/>
        <v>3.1566326184151207E-2</v>
      </c>
      <c r="I38" s="26">
        <f t="shared" si="11"/>
        <v>0.17675452137311032</v>
      </c>
      <c r="J38" s="18"/>
      <c r="K38" s="40"/>
    </row>
    <row r="39" spans="2:11">
      <c r="B39" s="15"/>
      <c r="C39" s="7">
        <v>2009</v>
      </c>
      <c r="D39" s="34">
        <f>K39-(E39+F39+G39+H39+I39)</f>
        <v>62590085</v>
      </c>
      <c r="E39" s="36">
        <v>12330063</v>
      </c>
      <c r="F39" s="36">
        <v>2724459</v>
      </c>
      <c r="G39" s="36">
        <v>435324</v>
      </c>
      <c r="H39" s="36">
        <v>718000</v>
      </c>
      <c r="I39" s="34">
        <v>2052100</v>
      </c>
      <c r="J39" s="32"/>
      <c r="K39" s="37">
        <v>80850031</v>
      </c>
    </row>
    <row r="40" spans="2:11">
      <c r="B40" s="15"/>
      <c r="C40" s="7" t="s">
        <v>14</v>
      </c>
      <c r="D40" s="26">
        <f t="shared" ref="D40:I40" si="12">D39/$K$39</f>
        <v>0.77415041436409593</v>
      </c>
      <c r="E40" s="27">
        <f t="shared" si="12"/>
        <v>0.15250535896516848</v>
      </c>
      <c r="F40" s="27">
        <f t="shared" si="12"/>
        <v>3.3697686522841282E-2</v>
      </c>
      <c r="G40" s="27">
        <f t="shared" si="12"/>
        <v>5.3843393084165919E-3</v>
      </c>
      <c r="H40" s="27">
        <f t="shared" si="12"/>
        <v>8.880639761288403E-3</v>
      </c>
      <c r="I40" s="26">
        <f t="shared" si="12"/>
        <v>2.538156107818932E-2</v>
      </c>
      <c r="J40" s="18"/>
      <c r="K40" s="40"/>
    </row>
    <row r="41" spans="2:11">
      <c r="B41" s="15"/>
      <c r="C41" s="7">
        <v>2011</v>
      </c>
      <c r="D41" s="34">
        <f>K41-(E41+F41+G41+H41+I41)</f>
        <v>44117340.159999996</v>
      </c>
      <c r="E41" s="36">
        <v>9650168.4800000004</v>
      </c>
      <c r="F41" s="36">
        <v>3176975.08</v>
      </c>
      <c r="G41" s="36">
        <v>1834740</v>
      </c>
      <c r="H41" s="36">
        <v>4565151.33</v>
      </c>
      <c r="I41" s="34">
        <v>17343449</v>
      </c>
      <c r="J41" s="32"/>
      <c r="K41" s="37">
        <v>80687824.049999997</v>
      </c>
    </row>
    <row r="42" spans="2:11">
      <c r="B42" s="15"/>
      <c r="C42" s="7" t="s">
        <v>14</v>
      </c>
      <c r="D42" s="26">
        <f>SUM(D41/$K41)</f>
        <v>0.5467657689301636</v>
      </c>
      <c r="E42" s="27">
        <f t="shared" ref="E42:I42" si="13">SUM(E41/$K41)</f>
        <v>0.11959881919755402</v>
      </c>
      <c r="F42" s="27">
        <f t="shared" si="13"/>
        <v>3.9373661607621457E-2</v>
      </c>
      <c r="G42" s="27">
        <f t="shared" si="13"/>
        <v>2.2738746788648838E-2</v>
      </c>
      <c r="H42" s="27">
        <f t="shared" si="13"/>
        <v>5.6577945727859791E-2</v>
      </c>
      <c r="I42" s="26">
        <f t="shared" si="13"/>
        <v>0.21494505774815229</v>
      </c>
      <c r="J42" s="18"/>
    </row>
    <row r="43" spans="2:11">
      <c r="B43" s="15"/>
      <c r="C43" s="7"/>
      <c r="D43" s="26"/>
      <c r="E43" s="27"/>
      <c r="F43" s="27"/>
      <c r="G43" s="27"/>
      <c r="H43" s="27"/>
      <c r="I43" s="26"/>
      <c r="J43" s="18"/>
    </row>
    <row r="44" spans="2:11">
      <c r="B44" s="15"/>
      <c r="C44" s="7"/>
      <c r="D44" s="26"/>
      <c r="E44" s="27"/>
      <c r="F44" s="27"/>
      <c r="G44" s="27"/>
      <c r="H44" s="27"/>
      <c r="I44" s="26"/>
      <c r="J44" s="18"/>
    </row>
    <row r="45" spans="2:11">
      <c r="B45" s="6"/>
      <c r="C45" s="8"/>
      <c r="D45" s="23"/>
      <c r="E45" s="3"/>
      <c r="F45" s="3"/>
      <c r="G45" s="3"/>
      <c r="H45" s="3"/>
      <c r="I45" s="13"/>
      <c r="J45" s="4"/>
      <c r="K45" s="3"/>
    </row>
    <row r="46" spans="2:11">
      <c r="B46" s="15"/>
      <c r="C46" s="16"/>
      <c r="D46" s="9"/>
      <c r="E46" s="17"/>
      <c r="F46" s="17"/>
      <c r="G46" s="17"/>
      <c r="H46" s="17"/>
      <c r="I46" s="10"/>
      <c r="J46" s="18"/>
    </row>
    <row r="47" spans="2:11">
      <c r="B47" s="15"/>
      <c r="C47" s="16"/>
      <c r="D47" s="9" t="s">
        <v>10</v>
      </c>
      <c r="E47" s="7"/>
      <c r="F47" s="7"/>
      <c r="G47" s="7"/>
      <c r="H47" s="7"/>
      <c r="I47" s="9" t="s">
        <v>9</v>
      </c>
      <c r="J47" s="7" t="s">
        <v>0</v>
      </c>
      <c r="K47" s="24" t="s">
        <v>11</v>
      </c>
    </row>
    <row r="48" spans="2:11">
      <c r="B48" s="15"/>
      <c r="C48" s="16"/>
      <c r="D48" s="30" t="s">
        <v>18</v>
      </c>
      <c r="E48" s="8" t="s">
        <v>13</v>
      </c>
      <c r="F48" s="8" t="s">
        <v>1</v>
      </c>
      <c r="G48" s="8" t="s">
        <v>2</v>
      </c>
      <c r="H48" s="8" t="s">
        <v>3</v>
      </c>
      <c r="I48" s="14">
        <v>20000</v>
      </c>
      <c r="J48" s="8" t="s">
        <v>4</v>
      </c>
      <c r="K48" s="25" t="s">
        <v>12</v>
      </c>
    </row>
    <row r="49" spans="2:11">
      <c r="B49" s="5" t="s">
        <v>16</v>
      </c>
      <c r="C49" s="7"/>
      <c r="D49" s="9"/>
      <c r="I49" s="10"/>
      <c r="J49" s="1"/>
    </row>
    <row r="50" spans="2:11">
      <c r="C50" s="7">
        <v>1999</v>
      </c>
      <c r="D50" s="34">
        <f>K50-J50</f>
        <v>1191106</v>
      </c>
      <c r="E50" s="37">
        <v>637774</v>
      </c>
      <c r="F50" s="37">
        <v>2087941</v>
      </c>
      <c r="G50" s="37">
        <v>2147339</v>
      </c>
      <c r="H50" s="37">
        <v>1866325</v>
      </c>
      <c r="I50" s="38">
        <v>0</v>
      </c>
      <c r="J50" s="1">
        <f>SUM(E50:I50)</f>
        <v>6739379</v>
      </c>
      <c r="K50" s="39">
        <v>7930485</v>
      </c>
    </row>
    <row r="51" spans="2:11">
      <c r="C51" s="7" t="s">
        <v>14</v>
      </c>
      <c r="D51" s="26">
        <f t="shared" ref="D51:I51" si="14">D50/$K$50</f>
        <v>0.15019333622092471</v>
      </c>
      <c r="E51" s="27">
        <f t="shared" si="14"/>
        <v>8.0420554354494078E-2</v>
      </c>
      <c r="F51" s="27">
        <f t="shared" si="14"/>
        <v>0.26328036683758937</v>
      </c>
      <c r="G51" s="27">
        <f t="shared" si="14"/>
        <v>0.27077019879616443</v>
      </c>
      <c r="H51" s="27">
        <f t="shared" si="14"/>
        <v>0.23533554379082741</v>
      </c>
      <c r="I51" s="26">
        <f t="shared" si="14"/>
        <v>0</v>
      </c>
      <c r="J51" s="1"/>
      <c r="K51" s="40"/>
    </row>
    <row r="52" spans="2:11">
      <c r="C52" s="7">
        <v>2001</v>
      </c>
      <c r="D52" s="34">
        <f>K52-J52</f>
        <v>1651259</v>
      </c>
      <c r="E52" s="37">
        <v>830235</v>
      </c>
      <c r="F52" s="37">
        <v>1420037</v>
      </c>
      <c r="G52" s="37">
        <v>2045821</v>
      </c>
      <c r="H52" s="37">
        <v>2423201</v>
      </c>
      <c r="I52" s="38">
        <v>0</v>
      </c>
      <c r="J52" s="1">
        <f>SUM(E52:I52)</f>
        <v>6719294</v>
      </c>
      <c r="K52" s="39">
        <v>8370553</v>
      </c>
    </row>
    <row r="53" spans="2:11">
      <c r="C53" s="7" t="s">
        <v>14</v>
      </c>
      <c r="D53" s="26">
        <f t="shared" ref="D53:I53" si="15">D52/$K$52</f>
        <v>0.1972700011576296</v>
      </c>
      <c r="E53" s="27">
        <f t="shared" si="15"/>
        <v>9.9185203175943093E-2</v>
      </c>
      <c r="F53" s="27">
        <f t="shared" si="15"/>
        <v>0.16964673660151247</v>
      </c>
      <c r="G53" s="27">
        <f t="shared" si="15"/>
        <v>0.24440691075010218</v>
      </c>
      <c r="H53" s="27">
        <f t="shared" si="15"/>
        <v>0.28949114831481265</v>
      </c>
      <c r="I53" s="26">
        <f t="shared" si="15"/>
        <v>0</v>
      </c>
      <c r="J53" s="1"/>
      <c r="K53" s="40"/>
    </row>
    <row r="54" spans="2:11">
      <c r="C54" s="7">
        <v>2003</v>
      </c>
      <c r="D54" s="34">
        <f>K54-J54</f>
        <v>5243583</v>
      </c>
      <c r="E54" s="37">
        <v>1930745</v>
      </c>
      <c r="F54" s="37">
        <v>1708624</v>
      </c>
      <c r="G54" s="37">
        <v>1805125</v>
      </c>
      <c r="H54" s="37">
        <v>1669666</v>
      </c>
      <c r="I54" s="38">
        <v>5063850</v>
      </c>
      <c r="J54" s="1">
        <f>SUM(E54:I54)</f>
        <v>12178010</v>
      </c>
      <c r="K54" s="39">
        <v>17421593</v>
      </c>
    </row>
    <row r="55" spans="2:11">
      <c r="C55" s="7" t="s">
        <v>14</v>
      </c>
      <c r="D55" s="26">
        <f t="shared" ref="D55:I55" si="16">D54/$K$54</f>
        <v>0.30098183329159395</v>
      </c>
      <c r="E55" s="27">
        <f t="shared" si="16"/>
        <v>0.11082482526138683</v>
      </c>
      <c r="F55" s="27">
        <f t="shared" si="16"/>
        <v>9.8075072698575835E-2</v>
      </c>
      <c r="G55" s="27">
        <f t="shared" si="16"/>
        <v>0.10361423321047622</v>
      </c>
      <c r="H55" s="27">
        <f t="shared" si="16"/>
        <v>9.583888224228404E-2</v>
      </c>
      <c r="I55" s="26">
        <f t="shared" si="16"/>
        <v>0.2906651532956831</v>
      </c>
      <c r="J55" s="1"/>
      <c r="K55" s="40"/>
    </row>
    <row r="56" spans="2:11">
      <c r="C56" s="7">
        <v>2005</v>
      </c>
      <c r="D56" s="34">
        <f>K56-J56</f>
        <v>7825490</v>
      </c>
      <c r="E56" s="37">
        <v>3476291</v>
      </c>
      <c r="F56" s="37">
        <v>4070358</v>
      </c>
      <c r="G56" s="37">
        <v>3563136</v>
      </c>
      <c r="H56" s="37">
        <v>2746400</v>
      </c>
      <c r="I56" s="38">
        <v>12139457</v>
      </c>
      <c r="J56" s="1">
        <f>(E56+F56+G56+H56+I56)</f>
        <v>25995642</v>
      </c>
      <c r="K56" s="37">
        <v>33821132</v>
      </c>
    </row>
    <row r="57" spans="2:11">
      <c r="C57" s="7" t="s">
        <v>14</v>
      </c>
      <c r="D57" s="26">
        <f t="shared" ref="D57:I57" si="17">D56/$K$56</f>
        <v>0.23137871316666753</v>
      </c>
      <c r="E57" s="27">
        <f t="shared" si="17"/>
        <v>0.10278458450178427</v>
      </c>
      <c r="F57" s="27">
        <f t="shared" si="17"/>
        <v>0.1203495495065038</v>
      </c>
      <c r="G57" s="27">
        <f t="shared" si="17"/>
        <v>0.10535235780990418</v>
      </c>
      <c r="H57" s="27">
        <f t="shared" si="17"/>
        <v>8.120366875951994E-2</v>
      </c>
      <c r="I57" s="26">
        <f t="shared" si="17"/>
        <v>0.35893112625562029</v>
      </c>
      <c r="J57" s="1"/>
      <c r="K57" s="40"/>
    </row>
    <row r="58" spans="2:11">
      <c r="C58" s="7">
        <v>2007</v>
      </c>
      <c r="D58" s="34">
        <f>K58-(E58+F58+G58+H58+I58)</f>
        <v>8914452</v>
      </c>
      <c r="E58" s="36">
        <v>3750263</v>
      </c>
      <c r="F58" s="36">
        <v>4825800</v>
      </c>
      <c r="G58" s="36">
        <v>3841920</v>
      </c>
      <c r="H58" s="36">
        <v>3057103</v>
      </c>
      <c r="I58" s="34">
        <v>20467051</v>
      </c>
      <c r="J58" s="1"/>
      <c r="K58" s="37">
        <v>44856589</v>
      </c>
    </row>
    <row r="59" spans="2:11">
      <c r="C59" s="7" t="s">
        <v>14</v>
      </c>
      <c r="D59" s="26">
        <f t="shared" ref="D59:I59" si="18">D58/$K$58</f>
        <v>0.19873227543003771</v>
      </c>
      <c r="E59" s="29">
        <f t="shared" si="18"/>
        <v>8.3605621461765631E-2</v>
      </c>
      <c r="F59" s="27">
        <f t="shared" si="18"/>
        <v>0.10758285700234585</v>
      </c>
      <c r="G59" s="27">
        <f t="shared" si="18"/>
        <v>8.5648955608283103E-2</v>
      </c>
      <c r="H59" s="27">
        <f t="shared" si="18"/>
        <v>6.8152819198981002E-2</v>
      </c>
      <c r="I59" s="26">
        <f t="shared" si="18"/>
        <v>0.4562774712985867</v>
      </c>
      <c r="J59" s="1"/>
      <c r="K59" s="40"/>
    </row>
    <row r="60" spans="2:11">
      <c r="C60" s="7">
        <v>2009</v>
      </c>
      <c r="D60" s="34">
        <f>K60-(E60+F60+G60+H60+I60)</f>
        <v>10812777</v>
      </c>
      <c r="E60" s="36">
        <v>2950982</v>
      </c>
      <c r="F60" s="36">
        <v>3600626</v>
      </c>
      <c r="G60" s="36">
        <v>2802670</v>
      </c>
      <c r="H60" s="36">
        <v>1842261</v>
      </c>
      <c r="I60" s="34">
        <v>8981000</v>
      </c>
      <c r="J60" s="31"/>
      <c r="K60" s="37">
        <v>30990316</v>
      </c>
    </row>
    <row r="61" spans="2:11">
      <c r="C61" s="7" t="s">
        <v>14</v>
      </c>
      <c r="D61" s="26">
        <f t="shared" ref="D61:I61" si="19">D60/$K$60</f>
        <v>0.34890825250055535</v>
      </c>
      <c r="E61" s="27">
        <f t="shared" si="19"/>
        <v>9.5222714089136754E-2</v>
      </c>
      <c r="F61" s="27">
        <f t="shared" si="19"/>
        <v>0.11618552066393902</v>
      </c>
      <c r="G61" s="27">
        <f t="shared" si="19"/>
        <v>9.0436961017112572E-2</v>
      </c>
      <c r="H61" s="27">
        <f t="shared" si="19"/>
        <v>5.9446344464509492E-2</v>
      </c>
      <c r="I61" s="26">
        <f t="shared" si="19"/>
        <v>0.28980020726474681</v>
      </c>
      <c r="J61" s="1"/>
      <c r="K61" s="40"/>
    </row>
    <row r="62" spans="2:11">
      <c r="C62" s="7">
        <v>2011</v>
      </c>
      <c r="D62" s="34">
        <f>K62-(E62+F62+G62+H62+I62)</f>
        <v>20796456.940000001</v>
      </c>
      <c r="E62" s="36">
        <v>2842203.36</v>
      </c>
      <c r="F62" s="36">
        <v>1784650.7</v>
      </c>
      <c r="G62" s="36">
        <v>1368500</v>
      </c>
      <c r="H62" s="36">
        <v>1295060</v>
      </c>
      <c r="I62" s="34">
        <v>4730923</v>
      </c>
      <c r="J62" s="31"/>
      <c r="K62" s="37">
        <v>32817794</v>
      </c>
    </row>
    <row r="63" spans="2:11">
      <c r="C63" s="7" t="s">
        <v>14</v>
      </c>
      <c r="D63" s="26">
        <f>SUM(D62/$K62)</f>
        <v>0.63369454205240006</v>
      </c>
      <c r="E63" s="27">
        <f t="shared" ref="E63:I63" si="20">SUM(E62/$K62)</f>
        <v>8.6605557948227718E-2</v>
      </c>
      <c r="F63" s="27">
        <f t="shared" si="20"/>
        <v>5.4380580851960979E-2</v>
      </c>
      <c r="G63" s="27">
        <f t="shared" si="20"/>
        <v>4.1699938758833092E-2</v>
      </c>
      <c r="H63" s="27">
        <f t="shared" si="20"/>
        <v>3.9462128380719316E-2</v>
      </c>
      <c r="I63" s="26">
        <f t="shared" si="20"/>
        <v>0.14415725200785889</v>
      </c>
      <c r="J63" s="1"/>
    </row>
    <row r="64" spans="2:11">
      <c r="C64" s="7"/>
      <c r="D64" s="9"/>
      <c r="E64" s="2"/>
      <c r="F64" s="2"/>
      <c r="G64" s="2"/>
      <c r="H64" s="2"/>
      <c r="I64" s="12"/>
      <c r="J64" s="1"/>
    </row>
    <row r="65" spans="2:12">
      <c r="B65" s="5" t="s">
        <v>15</v>
      </c>
      <c r="C65" s="7"/>
      <c r="D65" s="9"/>
      <c r="I65" s="10"/>
      <c r="J65" s="1"/>
    </row>
    <row r="66" spans="2:12">
      <c r="C66" s="7">
        <v>1999</v>
      </c>
      <c r="D66" s="34">
        <f>K66-J66</f>
        <v>7556132</v>
      </c>
      <c r="E66" s="37">
        <v>2735201</v>
      </c>
      <c r="F66" s="37">
        <v>1900857</v>
      </c>
      <c r="G66" s="37">
        <v>1131342</v>
      </c>
      <c r="H66" s="37">
        <v>302875</v>
      </c>
      <c r="I66" s="38">
        <v>0</v>
      </c>
      <c r="J66" s="1">
        <f>SUM(E66:I66)</f>
        <v>6070275</v>
      </c>
      <c r="K66" s="39">
        <v>13626407</v>
      </c>
    </row>
    <row r="67" spans="2:12">
      <c r="C67" s="7" t="s">
        <v>14</v>
      </c>
      <c r="D67" s="26">
        <f t="shared" ref="D67:I67" si="21">D66/$K$66</f>
        <v>0.55452123219275629</v>
      </c>
      <c r="E67" s="27">
        <f t="shared" si="21"/>
        <v>0.20072796886222466</v>
      </c>
      <c r="F67" s="27">
        <f t="shared" si="21"/>
        <v>0.13949803495521601</v>
      </c>
      <c r="G67" s="27">
        <f t="shared" si="21"/>
        <v>8.3025701492697238E-2</v>
      </c>
      <c r="H67" s="27">
        <f t="shared" si="21"/>
        <v>2.2227062497105803E-2</v>
      </c>
      <c r="I67" s="26">
        <f t="shared" si="21"/>
        <v>0</v>
      </c>
      <c r="J67" s="1"/>
      <c r="K67" s="40"/>
    </row>
    <row r="68" spans="2:12">
      <c r="C68" s="7">
        <v>2001</v>
      </c>
      <c r="D68" s="34">
        <f>K68-J68</f>
        <v>5744665</v>
      </c>
      <c r="E68" s="37">
        <v>3715271</v>
      </c>
      <c r="F68" s="37">
        <v>5271754</v>
      </c>
      <c r="G68" s="37">
        <v>2547810</v>
      </c>
      <c r="H68" s="37">
        <v>964150</v>
      </c>
      <c r="I68" s="38">
        <v>0</v>
      </c>
      <c r="J68" s="1">
        <f>SUM(E68:I68)</f>
        <v>12498985</v>
      </c>
      <c r="K68" s="39">
        <v>18243650</v>
      </c>
    </row>
    <row r="69" spans="2:12">
      <c r="C69" s="7" t="s">
        <v>14</v>
      </c>
      <c r="D69" s="26">
        <f t="shared" ref="D69:I69" si="22">D68/$K$68</f>
        <v>0.3148857273626714</v>
      </c>
      <c r="E69" s="27">
        <f t="shared" si="22"/>
        <v>0.20364735127016798</v>
      </c>
      <c r="F69" s="27">
        <f t="shared" si="22"/>
        <v>0.28896377643728094</v>
      </c>
      <c r="G69" s="27">
        <f t="shared" si="22"/>
        <v>0.13965461955255665</v>
      </c>
      <c r="H69" s="27">
        <f t="shared" si="22"/>
        <v>5.2848525377323069E-2</v>
      </c>
      <c r="I69" s="26">
        <f t="shared" si="22"/>
        <v>0</v>
      </c>
      <c r="J69" s="1"/>
      <c r="K69" s="40"/>
    </row>
    <row r="70" spans="2:12">
      <c r="C70" s="7">
        <v>2003</v>
      </c>
      <c r="D70" s="34">
        <f>K70-J70</f>
        <v>10691955</v>
      </c>
      <c r="E70" s="37">
        <v>2416352</v>
      </c>
      <c r="F70" s="37">
        <v>3420894</v>
      </c>
      <c r="G70" s="37">
        <v>1365601</v>
      </c>
      <c r="H70" s="37">
        <v>2040800</v>
      </c>
      <c r="I70" s="38">
        <v>2272000</v>
      </c>
      <c r="J70" s="1">
        <f>SUM(E70:I70)</f>
        <v>11515647</v>
      </c>
      <c r="K70" s="39">
        <v>22207602</v>
      </c>
    </row>
    <row r="71" spans="2:12">
      <c r="C71" s="7" t="s">
        <v>14</v>
      </c>
      <c r="D71" s="26">
        <f t="shared" ref="D71:I71" si="23">D70/$K$70</f>
        <v>0.48145472888067786</v>
      </c>
      <c r="E71" s="27">
        <f t="shared" si="23"/>
        <v>0.1088074254933063</v>
      </c>
      <c r="F71" s="27">
        <f t="shared" si="23"/>
        <v>0.15404157549293254</v>
      </c>
      <c r="G71" s="27">
        <f t="shared" si="23"/>
        <v>6.149250153168271E-2</v>
      </c>
      <c r="H71" s="27">
        <f t="shared" si="23"/>
        <v>9.1896459599735261E-2</v>
      </c>
      <c r="I71" s="26">
        <f t="shared" si="23"/>
        <v>0.10230730900166529</v>
      </c>
      <c r="J71" s="1"/>
      <c r="K71" s="40"/>
    </row>
    <row r="72" spans="2:12">
      <c r="C72" s="7">
        <v>2005</v>
      </c>
      <c r="D72" s="34">
        <f>K72-J72</f>
        <v>11350613</v>
      </c>
      <c r="E72" s="37">
        <v>2992785</v>
      </c>
      <c r="F72" s="37">
        <v>4117211</v>
      </c>
      <c r="G72" s="37">
        <v>1568775</v>
      </c>
      <c r="H72" s="37">
        <v>2350626</v>
      </c>
      <c r="I72" s="38">
        <v>5744450</v>
      </c>
      <c r="J72" s="1">
        <f>(E72+F72+G72+H72+I72)</f>
        <v>16773847</v>
      </c>
      <c r="K72" s="37">
        <v>28124460</v>
      </c>
    </row>
    <row r="73" spans="2:12">
      <c r="C73" s="7" t="s">
        <v>14</v>
      </c>
      <c r="D73" s="26">
        <f t="shared" ref="D73:I73" si="24">D72/$K$72</f>
        <v>0.40358509994503006</v>
      </c>
      <c r="E73" s="27">
        <f t="shared" si="24"/>
        <v>0.10641217644712112</v>
      </c>
      <c r="F73" s="27">
        <f t="shared" si="24"/>
        <v>0.14639253518111991</v>
      </c>
      <c r="G73" s="27">
        <f t="shared" si="24"/>
        <v>5.5779737637629306E-2</v>
      </c>
      <c r="H73" s="27">
        <f t="shared" si="24"/>
        <v>8.3579418058160049E-2</v>
      </c>
      <c r="I73" s="26">
        <f t="shared" si="24"/>
        <v>0.20425103273093956</v>
      </c>
      <c r="J73" s="1"/>
      <c r="K73" s="40"/>
    </row>
    <row r="74" spans="2:12">
      <c r="C74" s="7">
        <v>2007</v>
      </c>
      <c r="D74" s="34">
        <f>K74-(E74+F74+G74+H74+I74)</f>
        <v>11321113</v>
      </c>
      <c r="E74" s="36">
        <v>2431608</v>
      </c>
      <c r="F74" s="36">
        <v>2029549</v>
      </c>
      <c r="G74" s="36">
        <v>1057225</v>
      </c>
      <c r="H74" s="36">
        <v>1572825</v>
      </c>
      <c r="I74" s="34">
        <v>7226600</v>
      </c>
      <c r="J74" s="1"/>
      <c r="K74" s="37">
        <v>25638920</v>
      </c>
    </row>
    <row r="75" spans="2:12">
      <c r="C75" s="7" t="s">
        <v>14</v>
      </c>
      <c r="D75" s="26">
        <f t="shared" ref="D75:I75" si="25">D74/$K$74</f>
        <v>0.44155966787992629</v>
      </c>
      <c r="E75" s="29">
        <f t="shared" si="25"/>
        <v>9.4840500301884789E-2</v>
      </c>
      <c r="F75" s="27">
        <f t="shared" si="25"/>
        <v>7.9158911529814829E-2</v>
      </c>
      <c r="G75" s="27">
        <f t="shared" si="25"/>
        <v>4.1235161231440325E-2</v>
      </c>
      <c r="H75" s="27">
        <f t="shared" si="25"/>
        <v>6.134521266886437E-2</v>
      </c>
      <c r="I75" s="26">
        <f t="shared" si="25"/>
        <v>0.2818605463880694</v>
      </c>
      <c r="J75" s="1"/>
      <c r="K75" s="40"/>
      <c r="L75" s="2"/>
    </row>
    <row r="76" spans="2:12">
      <c r="C76" s="7">
        <v>2009</v>
      </c>
      <c r="D76" s="34">
        <f>K76-(E76+F76+G76+H76+I76)</f>
        <v>16991316</v>
      </c>
      <c r="E76" s="36">
        <v>3631871</v>
      </c>
      <c r="F76" s="36">
        <v>1535258</v>
      </c>
      <c r="G76" s="36">
        <v>988200</v>
      </c>
      <c r="H76" s="36">
        <v>1624474</v>
      </c>
      <c r="I76" s="34">
        <v>8031500</v>
      </c>
      <c r="J76" s="31"/>
      <c r="K76" s="37">
        <v>32802619</v>
      </c>
      <c r="L76" s="2"/>
    </row>
    <row r="77" spans="2:12">
      <c r="C77" s="7" t="s">
        <v>14</v>
      </c>
      <c r="D77" s="26">
        <f t="shared" ref="D77:I77" si="26">D76/$K$76</f>
        <v>0.51798656686528599</v>
      </c>
      <c r="E77" s="27">
        <f t="shared" si="26"/>
        <v>0.11071893375342987</v>
      </c>
      <c r="F77" s="27">
        <f t="shared" si="26"/>
        <v>4.6802909243313776E-2</v>
      </c>
      <c r="G77" s="27">
        <f t="shared" si="26"/>
        <v>3.0125643321345773E-2</v>
      </c>
      <c r="H77" s="27">
        <f t="shared" si="26"/>
        <v>4.9522692075288255E-2</v>
      </c>
      <c r="I77" s="26">
        <f t="shared" si="26"/>
        <v>0.24484325474133636</v>
      </c>
      <c r="J77" s="1"/>
      <c r="K77" s="40"/>
      <c r="L77" s="2"/>
    </row>
    <row r="78" spans="2:12">
      <c r="C78" s="7">
        <v>2011</v>
      </c>
      <c r="D78" s="34">
        <f>K78-(E78+F78+G78+H78+I78)</f>
        <v>14155547.640000001</v>
      </c>
      <c r="E78" s="36">
        <v>2382490.31</v>
      </c>
      <c r="F78" s="36">
        <v>1683403.28</v>
      </c>
      <c r="G78" s="36">
        <v>1076109</v>
      </c>
      <c r="H78" s="36">
        <v>2365159.77</v>
      </c>
      <c r="I78" s="34">
        <v>11084900</v>
      </c>
      <c r="J78" s="31"/>
      <c r="K78" s="37">
        <v>32747610</v>
      </c>
      <c r="L78" s="2"/>
    </row>
    <row r="79" spans="2:12">
      <c r="C79" s="7" t="s">
        <v>14</v>
      </c>
      <c r="D79" s="26">
        <f>SUM(D78/$K78)</f>
        <v>0.43226200751749516</v>
      </c>
      <c r="E79" s="27">
        <f t="shared" ref="E79:I79" si="27">SUM(E78/$K78)</f>
        <v>7.2753105035756813E-2</v>
      </c>
      <c r="F79" s="27">
        <f t="shared" si="27"/>
        <v>5.1405378285621459E-2</v>
      </c>
      <c r="G79" s="27">
        <f t="shared" si="27"/>
        <v>3.2860688154036283E-2</v>
      </c>
      <c r="H79" s="27">
        <f t="shared" si="27"/>
        <v>7.2223889621257864E-2</v>
      </c>
      <c r="I79" s="26">
        <f t="shared" si="27"/>
        <v>0.33849493138583242</v>
      </c>
      <c r="J79" s="1"/>
      <c r="L79" s="2"/>
    </row>
    <row r="80" spans="2:12">
      <c r="C80" s="7"/>
      <c r="D80" s="9"/>
      <c r="E80" s="2"/>
      <c r="F80" s="2"/>
      <c r="G80" s="2"/>
      <c r="H80" s="2"/>
      <c r="I80" s="12"/>
      <c r="J80" s="1"/>
    </row>
    <row r="81" spans="2:11">
      <c r="C81" s="7"/>
      <c r="D81" s="9"/>
      <c r="E81" s="2"/>
      <c r="F81" s="2"/>
      <c r="G81" s="2"/>
      <c r="H81" s="2"/>
      <c r="I81" s="12"/>
      <c r="J81" s="1"/>
    </row>
    <row r="82" spans="2:11">
      <c r="B82" s="6"/>
      <c r="C82" s="8"/>
      <c r="D82" s="23"/>
      <c r="E82" s="3"/>
      <c r="F82" s="3"/>
      <c r="G82" s="3"/>
      <c r="H82" s="3"/>
      <c r="I82" s="13"/>
      <c r="J82" s="4"/>
      <c r="K82" s="3"/>
    </row>
    <row r="83" spans="2:11">
      <c r="B83" s="15"/>
      <c r="C83" s="16"/>
      <c r="D83" s="9"/>
      <c r="E83" s="17"/>
      <c r="F83" s="17"/>
      <c r="G83" s="17"/>
      <c r="H83" s="17"/>
      <c r="I83" s="19"/>
      <c r="J83" s="18"/>
    </row>
    <row r="84" spans="2:11">
      <c r="D84" s="9" t="s">
        <v>10</v>
      </c>
      <c r="E84" s="7"/>
      <c r="F84" s="7"/>
      <c r="G84" s="7"/>
      <c r="H84" s="7"/>
      <c r="I84" s="9" t="s">
        <v>9</v>
      </c>
      <c r="J84" s="16" t="s">
        <v>0</v>
      </c>
      <c r="K84" s="24" t="s">
        <v>11</v>
      </c>
    </row>
    <row r="85" spans="2:11">
      <c r="D85" s="30" t="s">
        <v>18</v>
      </c>
      <c r="E85" s="8" t="s">
        <v>13</v>
      </c>
      <c r="F85" s="8" t="s">
        <v>1</v>
      </c>
      <c r="G85" s="8" t="s">
        <v>2</v>
      </c>
      <c r="H85" s="8" t="s">
        <v>3</v>
      </c>
      <c r="I85" s="14">
        <v>20000</v>
      </c>
      <c r="J85" s="8" t="s">
        <v>4</v>
      </c>
      <c r="K85" s="25" t="s">
        <v>12</v>
      </c>
    </row>
    <row r="86" spans="2:11">
      <c r="B86" s="5" t="s">
        <v>7</v>
      </c>
      <c r="C86" s="7"/>
      <c r="D86" s="9"/>
      <c r="I86" s="10"/>
      <c r="J86" s="1"/>
    </row>
    <row r="87" spans="2:11">
      <c r="C87" s="7">
        <v>1999</v>
      </c>
      <c r="D87" s="34">
        <f>K87-J87</f>
        <v>3766174</v>
      </c>
      <c r="E87" s="37">
        <v>1122912</v>
      </c>
      <c r="F87" s="37">
        <v>2117324</v>
      </c>
      <c r="G87" s="37">
        <v>1395750</v>
      </c>
      <c r="H87" s="37">
        <v>1370000</v>
      </c>
      <c r="I87" s="38">
        <v>0</v>
      </c>
      <c r="J87" s="37">
        <f>SUM(E87:I87)</f>
        <v>6005986</v>
      </c>
      <c r="K87" s="39">
        <v>9772160</v>
      </c>
    </row>
    <row r="88" spans="2:11">
      <c r="C88" s="7" t="s">
        <v>14</v>
      </c>
      <c r="D88" s="26">
        <f t="shared" ref="D88:I88" si="28">D87/$K$87</f>
        <v>0.38539831521383194</v>
      </c>
      <c r="E88" s="27">
        <f t="shared" si="28"/>
        <v>0.11490929333944594</v>
      </c>
      <c r="F88" s="27">
        <f t="shared" si="28"/>
        <v>0.21666898618115135</v>
      </c>
      <c r="G88" s="27">
        <f t="shared" si="28"/>
        <v>0.142829220970594</v>
      </c>
      <c r="H88" s="27">
        <f t="shared" si="28"/>
        <v>0.14019418429497674</v>
      </c>
      <c r="I88" s="26">
        <f t="shared" si="28"/>
        <v>0</v>
      </c>
      <c r="J88" s="37"/>
      <c r="K88" s="40"/>
    </row>
    <row r="89" spans="2:11">
      <c r="C89" s="7">
        <v>2001</v>
      </c>
      <c r="D89" s="34">
        <f>K89-J89</f>
        <v>4841379</v>
      </c>
      <c r="E89" s="41">
        <v>900574</v>
      </c>
      <c r="F89" s="41">
        <v>1335953</v>
      </c>
      <c r="G89" s="41">
        <v>1048723</v>
      </c>
      <c r="H89" s="41">
        <v>880531</v>
      </c>
      <c r="I89" s="38">
        <v>0</v>
      </c>
      <c r="J89" s="37">
        <f>SUM(E89:I89)</f>
        <v>4165781</v>
      </c>
      <c r="K89" s="39">
        <v>9007160</v>
      </c>
    </row>
    <row r="90" spans="2:11">
      <c r="C90" s="7" t="s">
        <v>14</v>
      </c>
      <c r="D90" s="26">
        <f t="shared" ref="D90:I90" si="29">D89/$K$89</f>
        <v>0.53750338619498261</v>
      </c>
      <c r="E90" s="27">
        <f t="shared" si="29"/>
        <v>9.9984234764343038E-2</v>
      </c>
      <c r="F90" s="27">
        <f t="shared" si="29"/>
        <v>0.14832122444810572</v>
      </c>
      <c r="G90" s="27">
        <f t="shared" si="29"/>
        <v>0.11643214953437044</v>
      </c>
      <c r="H90" s="27">
        <f t="shared" si="29"/>
        <v>9.7759005058198151E-2</v>
      </c>
      <c r="I90" s="26">
        <f t="shared" si="29"/>
        <v>0</v>
      </c>
      <c r="J90" s="37"/>
      <c r="K90" s="40"/>
    </row>
    <row r="91" spans="2:11">
      <c r="C91" s="7">
        <v>2003</v>
      </c>
      <c r="D91" s="34">
        <f>K91-J91</f>
        <v>10205678</v>
      </c>
      <c r="E91" s="41">
        <v>1596771</v>
      </c>
      <c r="F91" s="41">
        <v>1596771</v>
      </c>
      <c r="G91" s="41">
        <v>1596771</v>
      </c>
      <c r="H91" s="41">
        <v>1181916</v>
      </c>
      <c r="I91" s="38">
        <v>2692000</v>
      </c>
      <c r="J91" s="37">
        <f>SUM(E91:I91)</f>
        <v>8664229</v>
      </c>
      <c r="K91" s="39">
        <v>18869907</v>
      </c>
    </row>
    <row r="92" spans="2:11">
      <c r="C92" s="7" t="s">
        <v>14</v>
      </c>
      <c r="D92" s="26">
        <f t="shared" ref="D92:I92" si="30">D91/$K$91</f>
        <v>0.54084410696883667</v>
      </c>
      <c r="E92" s="27">
        <f t="shared" si="30"/>
        <v>8.4619971894933033E-2</v>
      </c>
      <c r="F92" s="27">
        <f t="shared" si="30"/>
        <v>8.4619971894933033E-2</v>
      </c>
      <c r="G92" s="27">
        <f t="shared" si="30"/>
        <v>8.4619971894933033E-2</v>
      </c>
      <c r="H92" s="27">
        <f t="shared" si="30"/>
        <v>6.2634966881394805E-2</v>
      </c>
      <c r="I92" s="26">
        <f t="shared" si="30"/>
        <v>0.14266101046496943</v>
      </c>
      <c r="J92" s="37"/>
      <c r="K92" s="40"/>
    </row>
    <row r="93" spans="2:11">
      <c r="C93" s="7">
        <v>2005</v>
      </c>
      <c r="D93" s="34">
        <f>K93-J93</f>
        <v>12694842</v>
      </c>
      <c r="E93" s="41">
        <f>1541198+232565</f>
        <v>1773763</v>
      </c>
      <c r="F93" s="41">
        <f>1850699+353450</f>
        <v>2204149</v>
      </c>
      <c r="G93" s="41">
        <f>1732619+419000</f>
        <v>2151619</v>
      </c>
      <c r="H93" s="41">
        <f>1146250+398200</f>
        <v>1544450</v>
      </c>
      <c r="I93" s="38">
        <f>5961482+786900</f>
        <v>6748382</v>
      </c>
      <c r="J93" s="37">
        <f>SUM(E93:I93)</f>
        <v>14422363</v>
      </c>
      <c r="K93" s="37">
        <v>27117205</v>
      </c>
    </row>
    <row r="94" spans="2:11">
      <c r="C94" s="7" t="s">
        <v>14</v>
      </c>
      <c r="D94" s="26">
        <f t="shared" ref="D94:I94" si="31">D93/$K$93</f>
        <v>0.4681471412706435</v>
      </c>
      <c r="E94" s="27">
        <f t="shared" si="31"/>
        <v>6.5410981699625753E-2</v>
      </c>
      <c r="F94" s="27">
        <f t="shared" si="31"/>
        <v>8.1282307671458026E-2</v>
      </c>
      <c r="G94" s="27">
        <f t="shared" si="31"/>
        <v>7.9345161125565861E-2</v>
      </c>
      <c r="H94" s="27">
        <f t="shared" si="31"/>
        <v>5.6954616082299042E-2</v>
      </c>
      <c r="I94" s="26">
        <f t="shared" si="31"/>
        <v>0.24885979215040782</v>
      </c>
      <c r="J94" s="37"/>
      <c r="K94" s="40"/>
    </row>
    <row r="95" spans="2:11">
      <c r="C95" s="7">
        <v>2007</v>
      </c>
      <c r="D95" s="34">
        <f>K95-(E95+F95+G95+H95+I95)</f>
        <v>15333304</v>
      </c>
      <c r="E95" s="36">
        <v>3753202</v>
      </c>
      <c r="F95" s="36">
        <v>4342082</v>
      </c>
      <c r="G95" s="36">
        <v>3447813</v>
      </c>
      <c r="H95" s="36">
        <v>3603911</v>
      </c>
      <c r="I95" s="34">
        <v>13314184</v>
      </c>
      <c r="J95" s="37"/>
      <c r="K95" s="37">
        <v>43794496</v>
      </c>
    </row>
    <row r="96" spans="2:11">
      <c r="C96" s="7" t="s">
        <v>14</v>
      </c>
      <c r="D96" s="26">
        <f t="shared" ref="D96:I96" si="32">D95/$K$95</f>
        <v>0.35011943053300582</v>
      </c>
      <c r="E96" s="29">
        <f t="shared" si="32"/>
        <v>8.5700312660294112E-2</v>
      </c>
      <c r="F96" s="27">
        <f t="shared" si="32"/>
        <v>9.9146751226455485E-2</v>
      </c>
      <c r="G96" s="27">
        <f t="shared" si="32"/>
        <v>7.8727084791659671E-2</v>
      </c>
      <c r="H96" s="27">
        <f t="shared" si="32"/>
        <v>8.2291413971289903E-2</v>
      </c>
      <c r="I96" s="26">
        <f t="shared" si="32"/>
        <v>0.30401500681729504</v>
      </c>
      <c r="J96" s="37"/>
      <c r="K96" s="40"/>
    </row>
    <row r="97" spans="2:11">
      <c r="C97" s="7">
        <v>2009</v>
      </c>
      <c r="D97" s="34">
        <f>K97-(E97+F97+G97+H97+I97)</f>
        <v>16271219</v>
      </c>
      <c r="E97" s="36">
        <v>2491701</v>
      </c>
      <c r="F97" s="36">
        <v>2909328</v>
      </c>
      <c r="G97" s="36">
        <v>1669751</v>
      </c>
      <c r="H97" s="36">
        <v>1914078</v>
      </c>
      <c r="I97" s="34">
        <v>8490343</v>
      </c>
      <c r="J97" s="37"/>
      <c r="K97" s="37">
        <v>33746420</v>
      </c>
    </row>
    <row r="98" spans="2:11">
      <c r="C98" s="7" t="s">
        <v>14</v>
      </c>
      <c r="D98" s="26">
        <f t="shared" ref="D98:I98" si="33">D97/$K$97</f>
        <v>0.48216133741001266</v>
      </c>
      <c r="E98" s="27">
        <f t="shared" si="33"/>
        <v>7.3836009864157448E-2</v>
      </c>
      <c r="F98" s="27">
        <f t="shared" si="33"/>
        <v>8.6211455911471502E-2</v>
      </c>
      <c r="G98" s="27">
        <f t="shared" si="33"/>
        <v>4.9479352180172E-2</v>
      </c>
      <c r="H98" s="27">
        <f t="shared" si="33"/>
        <v>5.6719438684162647E-2</v>
      </c>
      <c r="I98" s="26">
        <f t="shared" si="33"/>
        <v>0.25159240595002375</v>
      </c>
      <c r="J98" s="37"/>
      <c r="K98" s="42"/>
    </row>
    <row r="99" spans="2:11">
      <c r="C99" s="7">
        <v>2011</v>
      </c>
      <c r="D99" s="34">
        <f>K99-(E99+F99+G99+H99+I99)</f>
        <v>27660301.18</v>
      </c>
      <c r="E99" s="36">
        <v>4847939.63</v>
      </c>
      <c r="F99" s="36">
        <v>3112488.8</v>
      </c>
      <c r="G99" s="36">
        <v>1792146.35</v>
      </c>
      <c r="H99" s="36">
        <v>1502782.27</v>
      </c>
      <c r="I99" s="34">
        <v>6563400</v>
      </c>
      <c r="J99" s="37"/>
      <c r="K99" s="37">
        <v>45479058.229999997</v>
      </c>
    </row>
    <row r="100" spans="2:11">
      <c r="C100" s="7" t="s">
        <v>14</v>
      </c>
      <c r="D100" s="26">
        <f>SUM(D99/$K99)</f>
        <v>0.60819863595491175</v>
      </c>
      <c r="E100" s="27">
        <f t="shared" ref="E100:I100" si="34">SUM(E99/$K99)</f>
        <v>0.10659718601653199</v>
      </c>
      <c r="F100" s="27">
        <f t="shared" si="34"/>
        <v>6.8437846365667812E-2</v>
      </c>
      <c r="G100" s="27">
        <f t="shared" si="34"/>
        <v>3.9405968807371239E-2</v>
      </c>
      <c r="H100" s="27">
        <f t="shared" si="34"/>
        <v>3.3043390265471644E-2</v>
      </c>
      <c r="I100" s="26">
        <f t="shared" si="34"/>
        <v>0.14431697259004567</v>
      </c>
      <c r="J100" s="37"/>
      <c r="K100" s="42"/>
    </row>
    <row r="101" spans="2:11">
      <c r="C101" s="7"/>
      <c r="D101" s="9"/>
      <c r="E101" s="28"/>
      <c r="F101" s="28"/>
      <c r="G101" s="28"/>
      <c r="H101" s="28"/>
      <c r="I101" s="12"/>
      <c r="J101" s="1"/>
    </row>
    <row r="102" spans="2:11">
      <c r="B102" s="5" t="s">
        <v>8</v>
      </c>
      <c r="C102" s="7"/>
      <c r="D102" s="9"/>
      <c r="E102" s="18"/>
      <c r="F102" s="18"/>
      <c r="G102" s="18"/>
      <c r="H102" s="18"/>
      <c r="I102" s="11"/>
      <c r="J102" s="1"/>
    </row>
    <row r="103" spans="2:11">
      <c r="C103" s="7">
        <v>1999</v>
      </c>
      <c r="D103" s="34">
        <f>K103-J103</f>
        <v>5387147</v>
      </c>
      <c r="E103" s="41">
        <v>6676806</v>
      </c>
      <c r="F103" s="41">
        <v>6676806</v>
      </c>
      <c r="G103" s="41">
        <v>6676806</v>
      </c>
      <c r="H103" s="41">
        <v>162500</v>
      </c>
      <c r="I103" s="38">
        <v>0</v>
      </c>
      <c r="J103" s="37">
        <f>SUM(E103:I103)</f>
        <v>20192918</v>
      </c>
      <c r="K103" s="39">
        <v>25580065</v>
      </c>
    </row>
    <row r="104" spans="2:11">
      <c r="C104" s="7" t="s">
        <v>14</v>
      </c>
      <c r="D104" s="26">
        <f t="shared" ref="D104:I104" si="35">D103/$K$103</f>
        <v>0.21059942576377347</v>
      </c>
      <c r="E104" s="27">
        <f t="shared" si="35"/>
        <v>0.26101599038157253</v>
      </c>
      <c r="F104" s="27">
        <f t="shared" si="35"/>
        <v>0.26101599038157253</v>
      </c>
      <c r="G104" s="27">
        <f t="shared" si="35"/>
        <v>0.26101599038157253</v>
      </c>
      <c r="H104" s="27">
        <f t="shared" si="35"/>
        <v>6.3526030915089541E-3</v>
      </c>
      <c r="I104" s="26">
        <f t="shared" si="35"/>
        <v>0</v>
      </c>
      <c r="J104" s="37"/>
      <c r="K104" s="40"/>
    </row>
    <row r="105" spans="2:11">
      <c r="C105" s="7">
        <v>2001</v>
      </c>
      <c r="D105" s="34">
        <f>K105-J105</f>
        <v>19849191</v>
      </c>
      <c r="E105" s="41">
        <v>10017443</v>
      </c>
      <c r="F105" s="41">
        <v>2115586</v>
      </c>
      <c r="G105" s="41">
        <v>797600</v>
      </c>
      <c r="H105" s="41">
        <v>132500</v>
      </c>
      <c r="I105" s="38">
        <v>0</v>
      </c>
      <c r="J105" s="37">
        <f>SUM(E105:I105)</f>
        <v>13063129</v>
      </c>
      <c r="K105" s="39">
        <v>32912320</v>
      </c>
    </row>
    <row r="106" spans="2:11">
      <c r="C106" s="7" t="s">
        <v>14</v>
      </c>
      <c r="D106" s="26">
        <f t="shared" ref="D106:I106" si="36">D105/$K$105</f>
        <v>0.60309303628550037</v>
      </c>
      <c r="E106" s="27">
        <f t="shared" si="36"/>
        <v>0.30436757420929306</v>
      </c>
      <c r="F106" s="27">
        <f t="shared" si="36"/>
        <v>6.4279455231354088E-2</v>
      </c>
      <c r="G106" s="27">
        <f t="shared" si="36"/>
        <v>2.4234086202370421E-2</v>
      </c>
      <c r="H106" s="27">
        <f t="shared" si="36"/>
        <v>4.0258480714820471E-3</v>
      </c>
      <c r="I106" s="26">
        <f t="shared" si="36"/>
        <v>0</v>
      </c>
      <c r="J106" s="37"/>
      <c r="K106" s="40"/>
    </row>
    <row r="107" spans="2:11">
      <c r="C107" s="7">
        <v>2003</v>
      </c>
      <c r="D107" s="34">
        <f>K107-J107</f>
        <v>26272158</v>
      </c>
      <c r="E107" s="41">
        <v>24183147</v>
      </c>
      <c r="F107" s="41">
        <v>12422552</v>
      </c>
      <c r="G107" s="41">
        <v>691250</v>
      </c>
      <c r="H107" s="41">
        <v>491750</v>
      </c>
      <c r="I107" s="38">
        <v>1500000</v>
      </c>
      <c r="J107" s="37">
        <f>SUM(E107:I107)</f>
        <v>39288699</v>
      </c>
      <c r="K107" s="39">
        <v>65560857</v>
      </c>
    </row>
    <row r="108" spans="2:11">
      <c r="C108" s="7" t="s">
        <v>14</v>
      </c>
      <c r="D108" s="26">
        <f t="shared" ref="D108:I108" si="37">D107/$K$107</f>
        <v>0.40072932542660328</v>
      </c>
      <c r="E108" s="27">
        <f t="shared" si="37"/>
        <v>0.36886563273570389</v>
      </c>
      <c r="F108" s="27">
        <f t="shared" si="37"/>
        <v>0.18948123268126285</v>
      </c>
      <c r="G108" s="27">
        <f t="shared" si="37"/>
        <v>1.054363886670975E-2</v>
      </c>
      <c r="H108" s="27">
        <f t="shared" si="37"/>
        <v>7.5006646115074425E-3</v>
      </c>
      <c r="I108" s="26">
        <f t="shared" si="37"/>
        <v>2.2879505678212841E-2</v>
      </c>
      <c r="J108" s="40"/>
      <c r="K108" s="40"/>
    </row>
    <row r="109" spans="2:11">
      <c r="C109" s="7">
        <v>2005</v>
      </c>
      <c r="D109" s="34">
        <f>K109-J109</f>
        <v>23172736</v>
      </c>
      <c r="E109" s="41">
        <f>14343552+1654473</f>
        <v>15998025</v>
      </c>
      <c r="F109" s="41">
        <f>8600711+160475</f>
        <v>8761186</v>
      </c>
      <c r="G109" s="41">
        <f>1704633+10000</f>
        <v>1714633</v>
      </c>
      <c r="H109" s="41">
        <f>1257300+47500</f>
        <v>1304800</v>
      </c>
      <c r="I109" s="38">
        <f>2935900+125000</f>
        <v>3060900</v>
      </c>
      <c r="J109" s="37">
        <f>SUM(E109:I109)</f>
        <v>30839544</v>
      </c>
      <c r="K109" s="37">
        <v>54012280</v>
      </c>
    </row>
    <row r="110" spans="2:11">
      <c r="C110" s="7" t="s">
        <v>14</v>
      </c>
      <c r="D110" s="26">
        <f t="shared" ref="D110:I110" si="38">D109/$K$109</f>
        <v>0.42902717678276125</v>
      </c>
      <c r="E110" s="27">
        <f t="shared" si="38"/>
        <v>0.29619236588420261</v>
      </c>
      <c r="F110" s="27">
        <f t="shared" si="38"/>
        <v>0.16220729804407441</v>
      </c>
      <c r="G110" s="27">
        <f t="shared" si="38"/>
        <v>3.1745243859359389E-2</v>
      </c>
      <c r="H110" s="27">
        <f t="shared" si="38"/>
        <v>2.415746937548276E-2</v>
      </c>
      <c r="I110" s="26">
        <f t="shared" si="38"/>
        <v>5.6670446054119542E-2</v>
      </c>
      <c r="J110" s="40"/>
      <c r="K110" s="40"/>
    </row>
    <row r="111" spans="2:11">
      <c r="C111" s="7">
        <v>2007</v>
      </c>
      <c r="D111" s="34">
        <f>K111-(E111+F111+G111+H111+I111)</f>
        <v>16016387</v>
      </c>
      <c r="E111" s="36">
        <v>8564836</v>
      </c>
      <c r="F111" s="36">
        <v>5061770</v>
      </c>
      <c r="G111" s="36">
        <v>1266700</v>
      </c>
      <c r="H111" s="36">
        <v>664300</v>
      </c>
      <c r="I111" s="34">
        <v>2519000</v>
      </c>
      <c r="J111" s="37"/>
      <c r="K111" s="37">
        <v>34092993</v>
      </c>
    </row>
    <row r="112" spans="2:11">
      <c r="C112" s="7" t="s">
        <v>14</v>
      </c>
      <c r="D112" s="26">
        <f t="shared" ref="D112:I112" si="39">D111/$K$111</f>
        <v>0.46978530163074861</v>
      </c>
      <c r="E112" s="27">
        <f t="shared" si="39"/>
        <v>0.2512198327673959</v>
      </c>
      <c r="F112" s="27">
        <f t="shared" si="39"/>
        <v>0.14846951102239689</v>
      </c>
      <c r="G112" s="27">
        <f t="shared" si="39"/>
        <v>3.7154262167595556E-2</v>
      </c>
      <c r="H112" s="27">
        <f t="shared" si="39"/>
        <v>1.9484942257782998E-2</v>
      </c>
      <c r="I112" s="26">
        <f t="shared" si="39"/>
        <v>7.3886150154080052E-2</v>
      </c>
      <c r="J112" s="40"/>
      <c r="K112" s="40"/>
    </row>
    <row r="113" spans="2:11">
      <c r="C113" s="7">
        <v>2009</v>
      </c>
      <c r="D113" s="34">
        <f>K113-(E113+F113+G113+H113+I113)</f>
        <v>13107512</v>
      </c>
      <c r="E113" s="37">
        <v>4233506</v>
      </c>
      <c r="F113" s="37">
        <v>2226926</v>
      </c>
      <c r="G113" s="37">
        <v>1226400</v>
      </c>
      <c r="H113" s="37">
        <v>747750</v>
      </c>
      <c r="I113" s="38">
        <v>2394160</v>
      </c>
      <c r="J113" s="37"/>
      <c r="K113" s="37">
        <v>23936254</v>
      </c>
    </row>
    <row r="114" spans="2:11">
      <c r="C114" s="7" t="s">
        <v>14</v>
      </c>
      <c r="D114" s="26">
        <f t="shared" ref="D114:I114" si="40">D113/$K$113</f>
        <v>0.54760080670935396</v>
      </c>
      <c r="E114" s="27">
        <f t="shared" si="40"/>
        <v>0.17686585377979361</v>
      </c>
      <c r="F114" s="27">
        <f t="shared" si="40"/>
        <v>9.3035693889277751E-2</v>
      </c>
      <c r="G114" s="27">
        <f t="shared" si="40"/>
        <v>5.1236087317589461E-2</v>
      </c>
      <c r="H114" s="27">
        <f t="shared" si="40"/>
        <v>3.1239223982165297E-2</v>
      </c>
      <c r="I114" s="26">
        <f t="shared" si="40"/>
        <v>0.10002233432181995</v>
      </c>
      <c r="J114" s="40"/>
      <c r="K114" s="40"/>
    </row>
    <row r="115" spans="2:11">
      <c r="C115" s="7">
        <v>2011</v>
      </c>
      <c r="D115" s="34">
        <f>K115-(E115+F115+G115+H115+I115)</f>
        <v>17241731.590000004</v>
      </c>
      <c r="E115" s="37">
        <v>2732511.38</v>
      </c>
      <c r="F115" s="37">
        <v>2942145.54</v>
      </c>
      <c r="G115" s="37">
        <v>1657884.89</v>
      </c>
      <c r="H115" s="37">
        <v>1310852.3799999999</v>
      </c>
      <c r="I115" s="38">
        <v>4390900</v>
      </c>
      <c r="J115" s="37"/>
      <c r="K115" s="37">
        <v>30276025.780000001</v>
      </c>
    </row>
    <row r="116" spans="2:11">
      <c r="C116" s="7" t="s">
        <v>14</v>
      </c>
      <c r="D116" s="26">
        <f>SUM(D115/$K115)</f>
        <v>0.56948463828398821</v>
      </c>
      <c r="E116" s="27">
        <f t="shared" ref="E116:I116" si="41">SUM(E115/$K115)</f>
        <v>9.0253304705701032E-2</v>
      </c>
      <c r="F116" s="27">
        <f t="shared" si="41"/>
        <v>9.7177402390228776E-2</v>
      </c>
      <c r="G116" s="27">
        <f t="shared" si="41"/>
        <v>5.4758999812160938E-2</v>
      </c>
      <c r="H116" s="27">
        <f t="shared" si="41"/>
        <v>4.3296712373191798E-2</v>
      </c>
      <c r="I116" s="26">
        <f t="shared" si="41"/>
        <v>0.14502894243472927</v>
      </c>
      <c r="J116" s="40"/>
      <c r="K116" s="40"/>
    </row>
    <row r="117" spans="2:11">
      <c r="B117" s="6"/>
      <c r="C117" s="8"/>
      <c r="D117" s="23"/>
      <c r="E117" s="3"/>
      <c r="F117" s="3"/>
      <c r="G117" s="3"/>
      <c r="H117" s="3"/>
      <c r="I117" s="13"/>
      <c r="J117" s="4"/>
      <c r="K117" s="3"/>
    </row>
    <row r="118" spans="2:11">
      <c r="B118" s="15"/>
      <c r="C118" s="16"/>
      <c r="D118" s="9"/>
      <c r="E118" s="17"/>
      <c r="F118" s="17"/>
      <c r="G118" s="17"/>
      <c r="H118" s="17"/>
      <c r="I118" s="19"/>
      <c r="J118" s="18"/>
    </row>
  </sheetData>
  <phoneticPr fontId="0" type="noConversion"/>
  <pageMargins left="0.25" right="0.25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Table 4</vt:lpstr>
    </vt:vector>
  </TitlesOfParts>
  <Company> 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 </cp:lastModifiedBy>
  <cp:lastPrinted>2012-04-13T03:49:10Z</cp:lastPrinted>
  <dcterms:created xsi:type="dcterms:W3CDTF">2004-03-03T17:44:23Z</dcterms:created>
  <dcterms:modified xsi:type="dcterms:W3CDTF">2012-04-13T03:49:38Z</dcterms:modified>
</cp:coreProperties>
</file>